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okumenty\Rok 2025\Gospodarowanie odpadami komunalnymi 2025\Uchwały\opłata za śmieci\"/>
    </mc:Choice>
  </mc:AlternateContent>
  <bookViews>
    <workbookView xWindow="0" yWindow="0" windowWidth="20250" windowHeight="7380"/>
  </bookViews>
  <sheets>
    <sheet name="TABELA" sheetId="1" r:id="rId1"/>
    <sheet name="koszt zagosp.BI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2"/>
  <c r="E19" i="1" l="1"/>
  <c r="E18" i="1"/>
  <c r="J19" i="1" l="1"/>
  <c r="G19" i="1"/>
  <c r="C9" i="1"/>
  <c r="F19" i="1" s="1"/>
  <c r="H19" i="1" s="1"/>
  <c r="E15" i="1" l="1"/>
  <c r="E14" i="1"/>
  <c r="E16" i="1"/>
  <c r="E17" i="1"/>
  <c r="E20" i="1"/>
  <c r="E21" i="1"/>
  <c r="E22" i="1"/>
  <c r="E23" i="1"/>
  <c r="E24" i="1"/>
  <c r="E25" i="1"/>
  <c r="J15" i="1" l="1"/>
  <c r="J25" i="1"/>
  <c r="J23" i="1"/>
  <c r="F23" i="1"/>
  <c r="J21" i="1"/>
  <c r="F21" i="1"/>
  <c r="J17" i="1"/>
  <c r="F17" i="1"/>
  <c r="F15" i="1"/>
  <c r="F25" i="1"/>
  <c r="G23" i="1"/>
  <c r="G15" i="1"/>
  <c r="G21" i="1"/>
  <c r="G17" i="1"/>
  <c r="G25" i="1"/>
  <c r="H23" i="1" l="1"/>
  <c r="H17" i="1"/>
  <c r="H15" i="1"/>
  <c r="H21" i="1"/>
  <c r="H25" i="1"/>
</calcChain>
</file>

<file path=xl/sharedStrings.xml><?xml version="1.0" encoding="utf-8"?>
<sst xmlns="http://schemas.openxmlformats.org/spreadsheetml/2006/main" count="43" uniqueCount="32">
  <si>
    <t xml:space="preserve">Koszty obsługi PSZOK </t>
  </si>
  <si>
    <t>Sprzątanie „dzikich” wysypisk śmieci</t>
  </si>
  <si>
    <t>Aplikacja „Kiedy śmieci”</t>
  </si>
  <si>
    <t>Stawka miesięczna</t>
  </si>
  <si>
    <t>Kwota jaką należy dołożyć z budżetu rocznie</t>
  </si>
  <si>
    <t>Kolumna1</t>
  </si>
  <si>
    <t>Rodzaj wydatku</t>
  </si>
  <si>
    <t>RAZEM</t>
  </si>
  <si>
    <t>Ilość osób</t>
  </si>
  <si>
    <t>Bez kompostownika</t>
  </si>
  <si>
    <t xml:space="preserve">Z kompostownikiem </t>
  </si>
  <si>
    <t>Kolumna3</t>
  </si>
  <si>
    <t>Kolumna4</t>
  </si>
  <si>
    <t>Rodzaj opłaty</t>
  </si>
  <si>
    <t>Zaległości roczna z opłat 3,2%</t>
  </si>
  <si>
    <t>Kwota roczna jaką należy dołożyć wraz z zaległościami 3,2%</t>
  </si>
  <si>
    <t>Kwota za rok</t>
  </si>
  <si>
    <t>Dochód roczny</t>
  </si>
  <si>
    <t>Wydatki na rok 2026</t>
  </si>
  <si>
    <t>Kolumna2</t>
  </si>
  <si>
    <t>Dochody w 2026</t>
  </si>
  <si>
    <t>Dochód roczny (kompostującyh i bez kompostownika)</t>
  </si>
  <si>
    <t>Wynagrodzenie pracownika, prowizja inkasentów, koszty administracyjne</t>
  </si>
  <si>
    <t>ilość osób stan na dzień 09.10.2025 r.</t>
  </si>
  <si>
    <t>Umowa na odbiór odpadów komunalnych od 01.01.2025 do 31.12.2026 - szacowana liczba ton 2443,50</t>
  </si>
  <si>
    <t>liczba odpadów BIO z przed nieruchomości (okres 9 miesięcy)</t>
  </si>
  <si>
    <t>liczba mieszkańców bez kompostownika 3952 (stan na dzień 09.10.2025 r.)</t>
  </si>
  <si>
    <t>stawka za odbiór i zagospodarowanie odpadów BIO - REMONDIS</t>
  </si>
  <si>
    <t>koszt odbioru i zagospodarowania odpadów BIO (okres 9 miesięcy)</t>
  </si>
  <si>
    <t>koszt odbioru i zagospodarowania odpadów BIO w przeliczeniu na 1 mieszkańca, który nie kompostuje</t>
  </si>
  <si>
    <t>KOREKTA Z DNIA 23.10.2025 R.</t>
  </si>
  <si>
    <t>Waloryzacja 15% (od wysokości wynagrodzenia w umowie)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</si>
</sst>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5" tint="-0.249977111117893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6" fillId="7" borderId="0" xfId="6" applyFont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0" fontId="6" fillId="6" borderId="0" xfId="5" applyFont="1" applyAlignment="1">
      <alignment wrapText="1"/>
    </xf>
    <xf numFmtId="164" fontId="6" fillId="6" borderId="0" xfId="5" applyNumberFormat="1" applyFont="1"/>
    <xf numFmtId="0" fontId="9" fillId="0" borderId="0" xfId="0" applyFont="1"/>
    <xf numFmtId="0" fontId="10" fillId="6" borderId="0" xfId="5" applyFont="1"/>
    <xf numFmtId="0" fontId="10" fillId="6" borderId="0" xfId="5" applyFont="1" applyAlignment="1">
      <alignment wrapText="1"/>
    </xf>
    <xf numFmtId="164" fontId="9" fillId="0" borderId="0" xfId="0" applyNumberFormat="1" applyFont="1"/>
    <xf numFmtId="0" fontId="0" fillId="0" borderId="0" xfId="0" applyFill="1"/>
    <xf numFmtId="44" fontId="7" fillId="0" borderId="0" xfId="9" applyFont="1"/>
    <xf numFmtId="44" fontId="8" fillId="0" borderId="0" xfId="9" applyFont="1"/>
    <xf numFmtId="0" fontId="6" fillId="6" borderId="4" xfId="5" applyFont="1" applyBorder="1" applyAlignment="1">
      <alignment wrapText="1"/>
    </xf>
    <xf numFmtId="0" fontId="10" fillId="6" borderId="4" xfId="5" applyFont="1" applyBorder="1" applyAlignment="1">
      <alignment wrapText="1"/>
    </xf>
    <xf numFmtId="164" fontId="9" fillId="9" borderId="3" xfId="8" applyNumberFormat="1" applyFont="1" applyBorder="1"/>
    <xf numFmtId="164" fontId="9" fillId="9" borderId="3" xfId="8" applyNumberFormat="1" applyFont="1" applyBorder="1" applyAlignment="1">
      <alignment wrapText="1"/>
    </xf>
    <xf numFmtId="164" fontId="9" fillId="2" borderId="3" xfId="1" applyNumberFormat="1" applyFont="1" applyBorder="1"/>
    <xf numFmtId="44" fontId="12" fillId="0" borderId="0" xfId="9" applyFont="1"/>
    <xf numFmtId="0" fontId="9" fillId="9" borderId="3" xfId="8" applyFont="1" applyBorder="1" applyAlignment="1">
      <alignment wrapText="1"/>
    </xf>
    <xf numFmtId="0" fontId="9" fillId="9" borderId="3" xfId="8" applyFont="1" applyBorder="1"/>
    <xf numFmtId="0" fontId="9" fillId="2" borderId="3" xfId="1" applyFont="1" applyBorder="1" applyAlignment="1">
      <alignment wrapText="1"/>
    </xf>
    <xf numFmtId="0" fontId="9" fillId="2" borderId="3" xfId="1" applyFont="1" applyBorder="1"/>
    <xf numFmtId="0" fontId="13" fillId="11" borderId="3" xfId="3" applyFont="1" applyFill="1" applyBorder="1" applyAlignment="1">
      <alignment wrapText="1"/>
    </xf>
    <xf numFmtId="0" fontId="13" fillId="11" borderId="3" xfId="3" applyFont="1" applyFill="1" applyBorder="1"/>
    <xf numFmtId="164" fontId="13" fillId="11" borderId="3" xfId="3" applyNumberFormat="1" applyFont="1" applyFill="1" applyBorder="1" applyAlignment="1">
      <alignment wrapText="1"/>
    </xf>
    <xf numFmtId="164" fontId="13" fillId="11" borderId="3" xfId="3" applyNumberFormat="1" applyFont="1" applyFill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164" fontId="7" fillId="0" borderId="0" xfId="0" applyNumberFormat="1" applyFont="1" applyFill="1"/>
    <xf numFmtId="0" fontId="9" fillId="10" borderId="3" xfId="2" applyFont="1" applyFill="1" applyBorder="1" applyAlignment="1">
      <alignment wrapText="1"/>
    </xf>
    <xf numFmtId="0" fontId="9" fillId="10" borderId="3" xfId="2" applyFont="1" applyFill="1" applyBorder="1"/>
    <xf numFmtId="164" fontId="9" fillId="10" borderId="3" xfId="2" applyNumberFormat="1" applyFont="1" applyFill="1" applyBorder="1"/>
    <xf numFmtId="0" fontId="9" fillId="13" borderId="3" xfId="4" applyFont="1" applyFill="1" applyBorder="1" applyAlignment="1">
      <alignment wrapText="1"/>
    </xf>
    <xf numFmtId="0" fontId="9" fillId="13" borderId="3" xfId="4" applyFont="1" applyFill="1" applyBorder="1"/>
    <xf numFmtId="164" fontId="9" fillId="13" borderId="3" xfId="4" applyNumberFormat="1" applyFont="1" applyFill="1" applyBorder="1" applyAlignment="1">
      <alignment wrapText="1"/>
    </xf>
    <xf numFmtId="164" fontId="9" fillId="13" borderId="3" xfId="4" applyNumberFormat="1" applyFont="1" applyFill="1" applyBorder="1"/>
    <xf numFmtId="0" fontId="9" fillId="12" borderId="3" xfId="7" applyFont="1" applyFill="1" applyBorder="1" applyAlignment="1">
      <alignment wrapText="1"/>
    </xf>
    <xf numFmtId="0" fontId="9" fillId="12" borderId="3" xfId="7" applyFont="1" applyFill="1" applyBorder="1"/>
    <xf numFmtId="164" fontId="9" fillId="12" borderId="3" xfId="7" applyNumberFormat="1" applyFont="1" applyFill="1" applyBorder="1"/>
    <xf numFmtId="0" fontId="0" fillId="14" borderId="0" xfId="0" applyFill="1" applyAlignment="1">
      <alignment wrapText="1"/>
    </xf>
    <xf numFmtId="0" fontId="0" fillId="14" borderId="0" xfId="0" applyFill="1"/>
    <xf numFmtId="0" fontId="0" fillId="15" borderId="0" xfId="0" applyFill="1" applyAlignment="1">
      <alignment wrapText="1"/>
    </xf>
    <xf numFmtId="0" fontId="0" fillId="15" borderId="0" xfId="0" applyFill="1"/>
    <xf numFmtId="0" fontId="14" fillId="15" borderId="0" xfId="0" applyFont="1" applyFill="1"/>
    <xf numFmtId="165" fontId="14" fillId="14" borderId="0" xfId="0" applyNumberFormat="1" applyFont="1" applyFill="1"/>
    <xf numFmtId="44" fontId="14" fillId="14" borderId="0" xfId="0" applyNumberFormat="1" applyFont="1" applyFill="1"/>
    <xf numFmtId="165" fontId="14" fillId="15" borderId="0" xfId="0" applyNumberFormat="1" applyFont="1" applyFill="1"/>
    <xf numFmtId="165" fontId="15" fillId="14" borderId="0" xfId="0" applyNumberFormat="1" applyFont="1" applyFill="1"/>
    <xf numFmtId="0" fontId="8" fillId="0" borderId="0" xfId="0" applyFont="1"/>
  </cellXfs>
  <cellStyles count="10">
    <cellStyle name="60% — akcent 5" xfId="7" builtinId="48"/>
    <cellStyle name="Akcent 1" xfId="5" builtinId="29"/>
    <cellStyle name="Akcent 2" xfId="6" builtinId="33"/>
    <cellStyle name="Akcent 4" xfId="8" builtinId="41"/>
    <cellStyle name="Dane wyjściowe" xfId="3" builtinId="21"/>
    <cellStyle name="Dobry" xfId="1" builtinId="26"/>
    <cellStyle name="Normalny" xfId="0" builtinId="0"/>
    <cellStyle name="Uwaga" xfId="4" builtinId="10"/>
    <cellStyle name="Walutowy" xfId="9" builtinId="4"/>
    <cellStyle name="Zły" xfId="2" builtinId="27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#,##0.00\ &quot;zł&quot;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2" defaultPivotStyle="PivotStyleLight16"/>
  <colors>
    <mruColors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a3" displayName="Tabela3" ref="A2:F9" totalsRowShown="0" headerRowDxfId="21" dataDxfId="20">
  <autoFilter ref="A2:F9"/>
  <tableColumns count="6">
    <tableColumn id="1" name="Rodzaj wydatku" dataDxfId="19"/>
    <tableColumn id="2" name="Kolumna2" dataDxfId="18"/>
    <tableColumn id="3" name="Kwota za rok" dataDxfId="17" dataCellStyle="Walutowy">
      <calculatedColumnFormula>Tabela3[[#This Row],[Kolumna2]]/2</calculatedColumnFormula>
    </tableColumn>
    <tableColumn id="4" name="Kolumna1" dataCellStyle="Normalny"/>
    <tableColumn id="5" name="Kolumna3" dataCellStyle="Normalny">
      <calculatedColumnFormula>Tabela3[[#This Row],[Kolumna2]]*15%</calculatedColumnFormula>
    </tableColumn>
    <tableColumn id="6" name="Kolumna4" dataCellStyle="Normalny">
      <calculatedColumnFormula>2482459-Tabela3[[#This Row],[Kwota za rok]]</calculatedColumnFormula>
    </tableColumn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6" name="Tabela57" displayName="Tabela57" ref="A13:H26" totalsRowCount="1" headerRowDxfId="16" headerRowCellStyle="Akcent 1">
  <autoFilter ref="A13:H25"/>
  <tableColumns count="8">
    <tableColumn id="1" name="Rodzaj opłaty" dataDxfId="15" totalsRowDxfId="14"/>
    <tableColumn id="2" name="Ilość osób" dataDxfId="13" totalsRowDxfId="12"/>
    <tableColumn id="3" name="Stawka miesięczna" dataDxfId="11" totalsRowDxfId="10"/>
    <tableColumn id="4" name="Kolumna1" dataDxfId="9" totalsRowDxfId="8"/>
    <tableColumn id="5" name="Dochód roczny" dataDxfId="7" totalsRowDxfId="6">
      <calculatedColumnFormula>Tabela57[[#This Row],[Stawka miesięczna]]*Tabela57[[#This Row],[Ilość osób]]*12</calculatedColumnFormula>
    </tableColumn>
    <tableColumn id="6" name="Kwota jaką należy dołożyć z budżetu rocznie" dataDxfId="5" totalsRowDxfId="4"/>
    <tableColumn id="8" name="Zaległości roczna z opłat 3,2%" dataDxfId="3" totalsRowDxfId="2"/>
    <tableColumn id="9" name="Kwota roczna jaką należy dołożyć wraz z zaległościami 3,2%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H5" sqref="H5"/>
    </sheetView>
  </sheetViews>
  <sheetFormatPr defaultColWidth="8.85546875" defaultRowHeight="15.75" x14ac:dyDescent="0.25"/>
  <cols>
    <col min="1" max="1" width="34.28515625" style="2" customWidth="1"/>
    <col min="2" max="2" width="15.140625" style="2" customWidth="1"/>
    <col min="3" max="3" width="16.5703125" style="2" bestFit="1" customWidth="1"/>
    <col min="4" max="4" width="17.28515625" style="2" hidden="1" customWidth="1"/>
    <col min="5" max="5" width="18.28515625" style="2" customWidth="1"/>
    <col min="6" max="6" width="18.85546875" style="2" customWidth="1"/>
    <col min="7" max="7" width="16.140625" style="2" customWidth="1"/>
    <col min="8" max="8" width="15.7109375" style="2" customWidth="1"/>
    <col min="9" max="9" width="8.85546875" style="2"/>
    <col min="10" max="10" width="16.140625" style="2" customWidth="1"/>
    <col min="11" max="16384" width="8.85546875" style="2"/>
  </cols>
  <sheetData>
    <row r="1" spans="1:10" x14ac:dyDescent="0.25">
      <c r="A1" s="1" t="s">
        <v>18</v>
      </c>
      <c r="B1" s="1"/>
      <c r="E1" s="52" t="s">
        <v>30</v>
      </c>
    </row>
    <row r="2" spans="1:10" x14ac:dyDescent="0.25">
      <c r="A2" s="2" t="s">
        <v>6</v>
      </c>
      <c r="B2" s="2" t="s">
        <v>19</v>
      </c>
      <c r="C2" s="2" t="s">
        <v>16</v>
      </c>
      <c r="D2" t="s">
        <v>5</v>
      </c>
      <c r="E2" t="s">
        <v>11</v>
      </c>
      <c r="F2" t="s">
        <v>12</v>
      </c>
    </row>
    <row r="3" spans="1:10" ht="63" x14ac:dyDescent="0.25">
      <c r="A3" s="3" t="s">
        <v>24</v>
      </c>
      <c r="B3" s="4"/>
      <c r="C3" s="14">
        <v>2073343.6700000004</v>
      </c>
      <c r="D3"/>
      <c r="E3"/>
      <c r="F3"/>
      <c r="G3" s="4"/>
    </row>
    <row r="4" spans="1:10" ht="31.5" x14ac:dyDescent="0.25">
      <c r="A4" s="3" t="s">
        <v>31</v>
      </c>
      <c r="B4" s="4"/>
      <c r="C4" s="14">
        <v>616000</v>
      </c>
      <c r="D4" s="13"/>
      <c r="E4" s="13"/>
      <c r="F4" s="13"/>
      <c r="G4" s="4"/>
    </row>
    <row r="5" spans="1:10" ht="47.25" x14ac:dyDescent="0.25">
      <c r="A5" s="3" t="s">
        <v>22</v>
      </c>
      <c r="B5" s="4"/>
      <c r="C5" s="21">
        <v>138000</v>
      </c>
      <c r="D5" s="13"/>
      <c r="E5"/>
      <c r="F5"/>
    </row>
    <row r="6" spans="1:10" x14ac:dyDescent="0.25">
      <c r="A6" s="3" t="s">
        <v>0</v>
      </c>
      <c r="B6" s="4"/>
      <c r="C6" s="14">
        <v>95850</v>
      </c>
      <c r="D6" s="13"/>
      <c r="E6"/>
      <c r="F6"/>
    </row>
    <row r="7" spans="1:10" ht="31.5" x14ac:dyDescent="0.25">
      <c r="A7" s="3" t="s">
        <v>1</v>
      </c>
      <c r="B7" s="4"/>
      <c r="C7" s="14">
        <v>15000</v>
      </c>
      <c r="D7" s="13"/>
      <c r="E7"/>
      <c r="F7"/>
    </row>
    <row r="8" spans="1:10" x14ac:dyDescent="0.25">
      <c r="A8" s="3" t="s">
        <v>2</v>
      </c>
      <c r="B8" s="4"/>
      <c r="C8" s="14">
        <v>1200</v>
      </c>
      <c r="D8" s="13"/>
      <c r="E8"/>
      <c r="F8"/>
    </row>
    <row r="9" spans="1:10" x14ac:dyDescent="0.25">
      <c r="A9" s="5" t="s">
        <v>7</v>
      </c>
      <c r="B9" s="6"/>
      <c r="C9" s="15">
        <f>SUBTOTAL(109,C3:C8)</f>
        <v>2939393.6700000004</v>
      </c>
      <c r="D9"/>
      <c r="E9"/>
      <c r="F9"/>
    </row>
    <row r="10" spans="1:10" x14ac:dyDescent="0.25">
      <c r="A10" s="5"/>
      <c r="B10" s="6"/>
    </row>
    <row r="11" spans="1:10" ht="51.6" customHeight="1" x14ac:dyDescent="0.25">
      <c r="A11"/>
      <c r="B11"/>
      <c r="C11"/>
      <c r="D11"/>
      <c r="E11"/>
      <c r="F11"/>
      <c r="G11"/>
    </row>
    <row r="12" spans="1:10" x14ac:dyDescent="0.25">
      <c r="A12" s="7" t="s">
        <v>20</v>
      </c>
      <c r="B12" s="8"/>
    </row>
    <row r="13" spans="1:10" ht="79.150000000000006" customHeight="1" x14ac:dyDescent="0.25">
      <c r="A13" s="10" t="s">
        <v>13</v>
      </c>
      <c r="B13" s="10" t="s">
        <v>8</v>
      </c>
      <c r="C13" s="11" t="s">
        <v>3</v>
      </c>
      <c r="D13" s="11" t="s">
        <v>5</v>
      </c>
      <c r="E13" s="11" t="s">
        <v>17</v>
      </c>
      <c r="F13" s="16" t="s">
        <v>4</v>
      </c>
      <c r="G13" s="16" t="s">
        <v>14</v>
      </c>
      <c r="H13" s="17" t="s">
        <v>15</v>
      </c>
      <c r="J13" s="30" t="s">
        <v>21</v>
      </c>
    </row>
    <row r="14" spans="1:10" ht="18" customHeight="1" x14ac:dyDescent="0.25">
      <c r="A14" s="22" t="s">
        <v>9</v>
      </c>
      <c r="B14" s="23">
        <v>3952</v>
      </c>
      <c r="C14" s="19">
        <v>28</v>
      </c>
      <c r="D14" s="18"/>
      <c r="E14" s="18">
        <f>Tabela57[[#This Row],[Stawka miesięczna]]*Tabela57[[#This Row],[Ilość osób]]*12</f>
        <v>1327872</v>
      </c>
      <c r="F14" s="19"/>
      <c r="G14" s="18"/>
      <c r="H14" s="18"/>
    </row>
    <row r="15" spans="1:10" ht="16.149999999999999" customHeight="1" x14ac:dyDescent="0.25">
      <c r="A15" s="22" t="s">
        <v>10</v>
      </c>
      <c r="B15" s="23">
        <v>3698</v>
      </c>
      <c r="C15" s="18">
        <v>23</v>
      </c>
      <c r="D15" s="19"/>
      <c r="E15" s="18">
        <f>Tabela57[[#This Row],[Stawka miesięczna]]*Tabela57[[#This Row],[Ilość osób]]*12</f>
        <v>1020648</v>
      </c>
      <c r="F15" s="19">
        <f>(C9-(E14+Tabela57[[#This Row],[Dochód roczny]]))</f>
        <v>590873.67000000039</v>
      </c>
      <c r="G15" s="18">
        <f>(E14+Tabela57[[#This Row],[Dochód roczny]])*3.2%</f>
        <v>75152.639999999999</v>
      </c>
      <c r="H15" s="18">
        <f>Tabela57[[#This Row],[Kwota jaką należy dołożyć z budżetu rocznie]]+Tabela57[[#This Row],[Zaległości roczna z opłat 3,2%]]</f>
        <v>666026.31000000041</v>
      </c>
      <c r="J15" s="4">
        <f>SUM(E14:E15)</f>
        <v>2348520</v>
      </c>
    </row>
    <row r="16" spans="1:10" x14ac:dyDescent="0.25">
      <c r="A16" s="26" t="s">
        <v>9</v>
      </c>
      <c r="B16" s="27">
        <v>3952</v>
      </c>
      <c r="C16" s="28">
        <v>27</v>
      </c>
      <c r="D16" s="29"/>
      <c r="E16" s="29">
        <f>Tabela57[[#This Row],[Stawka miesięczna]]*Tabela57[[#This Row],[Ilość osób]]*12</f>
        <v>1280448</v>
      </c>
      <c r="F16" s="28"/>
      <c r="G16" s="29"/>
      <c r="H16" s="29"/>
    </row>
    <row r="17" spans="1:10" x14ac:dyDescent="0.25">
      <c r="A17" s="26" t="s">
        <v>10</v>
      </c>
      <c r="B17" s="27">
        <v>3698</v>
      </c>
      <c r="C17" s="29">
        <v>24</v>
      </c>
      <c r="D17" s="28"/>
      <c r="E17" s="29">
        <f>Tabela57[[#This Row],[Stawka miesięczna]]*Tabela57[[#This Row],[Ilość osób]]*12</f>
        <v>1065024</v>
      </c>
      <c r="F17" s="28">
        <f>(C9-(E16+Tabela57[[#This Row],[Dochód roczny]]))</f>
        <v>593921.67000000039</v>
      </c>
      <c r="G17" s="29">
        <f>(E16+Tabela57[[#This Row],[Dochód roczny]])*3.2%</f>
        <v>75055.104000000007</v>
      </c>
      <c r="H17" s="29">
        <f>Tabela57[[#This Row],[Zaległości roczna z opłat 3,2%]]+Tabela57[[#This Row],[Kwota jaką należy dołożyć z budżetu rocznie]]</f>
        <v>668976.77400000044</v>
      </c>
      <c r="J17" s="4">
        <f>SUM(E16:E17)</f>
        <v>2345472</v>
      </c>
    </row>
    <row r="18" spans="1:10" x14ac:dyDescent="0.25">
      <c r="A18" s="36" t="s">
        <v>9</v>
      </c>
      <c r="B18" s="37">
        <v>3952</v>
      </c>
      <c r="C18" s="38">
        <v>26</v>
      </c>
      <c r="D18" s="38"/>
      <c r="E18" s="39">
        <f>Tabela57[[#This Row],[Stawka miesięczna]]*Tabela57[[#This Row],[Ilość osób]]*12</f>
        <v>1233024</v>
      </c>
      <c r="F18" s="38"/>
      <c r="G18" s="39"/>
      <c r="H18" s="39"/>
    </row>
    <row r="19" spans="1:10" x14ac:dyDescent="0.25">
      <c r="A19" s="36" t="s">
        <v>10</v>
      </c>
      <c r="B19" s="37">
        <v>3698</v>
      </c>
      <c r="C19" s="39">
        <v>22</v>
      </c>
      <c r="D19" s="39"/>
      <c r="E19" s="39">
        <f>Tabela57[[#This Row],[Stawka miesięczna]]*Tabela57[[#This Row],[Ilość osób]]*12</f>
        <v>976272</v>
      </c>
      <c r="F19" s="39">
        <f>(C9-(E18+Tabela57[[#This Row],[Dochód roczny]]))</f>
        <v>730097.67000000039</v>
      </c>
      <c r="G19" s="39">
        <f>(Tabela57[[#This Row],[Dochód roczny]]+E18)*3.2%</f>
        <v>70697.471999999994</v>
      </c>
      <c r="H19" s="39">
        <f>Tabela57[[#This Row],[Kwota jaką należy dołożyć z budżetu rocznie]]+Tabela57[[#This Row],[Zaległości roczna z opłat 3,2%]]</f>
        <v>800795.14200000034</v>
      </c>
      <c r="J19" s="4">
        <f>SUM(E18:E19)</f>
        <v>2209296</v>
      </c>
    </row>
    <row r="20" spans="1:10" x14ac:dyDescent="0.25">
      <c r="A20" s="24" t="s">
        <v>9</v>
      </c>
      <c r="B20" s="25">
        <v>3952</v>
      </c>
      <c r="C20" s="20">
        <v>26</v>
      </c>
      <c r="D20" s="20"/>
      <c r="E20" s="20">
        <f>Tabela57[[#This Row],[Stawka miesięczna]]*Tabela57[[#This Row],[Ilość osób]]*12</f>
        <v>1233024</v>
      </c>
      <c r="F20" s="20"/>
      <c r="G20" s="20"/>
      <c r="H20" s="20"/>
    </row>
    <row r="21" spans="1:10" x14ac:dyDescent="0.25">
      <c r="A21" s="24" t="s">
        <v>10</v>
      </c>
      <c r="B21" s="25">
        <v>3698</v>
      </c>
      <c r="C21" s="20">
        <v>21</v>
      </c>
      <c r="D21" s="20"/>
      <c r="E21" s="20">
        <f>Tabela57[[#This Row],[Stawka miesięczna]]*Tabela57[[#This Row],[Ilość osób]]*12</f>
        <v>931896</v>
      </c>
      <c r="F21" s="20">
        <f>(C9-(E20+Tabela57[[#This Row],[Dochód roczny]]))</f>
        <v>774473.67000000039</v>
      </c>
      <c r="G21" s="20">
        <f>(E20+Tabela57[[#This Row],[Dochód roczny]])*3.2%</f>
        <v>69277.440000000002</v>
      </c>
      <c r="H21" s="20">
        <f>Tabela57[[#This Row],[Zaległości roczna z opłat 3,2%]]+Tabela57[[#This Row],[Kwota jaką należy dołożyć z budżetu rocznie]]</f>
        <v>843751.11000000034</v>
      </c>
      <c r="J21" s="4">
        <f>SUM(E20:E21)</f>
        <v>2164920</v>
      </c>
    </row>
    <row r="22" spans="1:10" x14ac:dyDescent="0.25">
      <c r="A22" s="40" t="s">
        <v>9</v>
      </c>
      <c r="B22" s="41">
        <v>3952</v>
      </c>
      <c r="C22" s="42">
        <v>26</v>
      </c>
      <c r="D22" s="42"/>
      <c r="E22" s="42">
        <f>Tabela57[[#This Row],[Stawka miesięczna]]*Tabela57[[#This Row],[Ilość osób]]*12</f>
        <v>1233024</v>
      </c>
      <c r="F22" s="42"/>
      <c r="G22" s="42"/>
      <c r="H22" s="42"/>
    </row>
    <row r="23" spans="1:10" x14ac:dyDescent="0.25">
      <c r="A23" s="40" t="s">
        <v>10</v>
      </c>
      <c r="B23" s="41">
        <v>3698</v>
      </c>
      <c r="C23" s="42">
        <v>23</v>
      </c>
      <c r="D23" s="42"/>
      <c r="E23" s="42">
        <f>Tabela57[[#This Row],[Stawka miesięczna]]*Tabela57[[#This Row],[Ilość osób]]*12</f>
        <v>1020648</v>
      </c>
      <c r="F23" s="42">
        <f>(C9-(E22+Tabela57[[#This Row],[Dochód roczny]]))</f>
        <v>685721.67000000039</v>
      </c>
      <c r="G23" s="42">
        <f>(E22+Tabela57[[#This Row],[Dochód roczny]])*3.2%</f>
        <v>72117.504000000001</v>
      </c>
      <c r="H23" s="42">
        <f>Tabela57[[#This Row],[Zaległości roczna z opłat 3,2%]]+Tabela57[[#This Row],[Kwota jaką należy dołożyć z budżetu rocznie]]</f>
        <v>757839.17400000035</v>
      </c>
      <c r="J23" s="4">
        <f>SUM(E22:E23)</f>
        <v>2253672</v>
      </c>
    </row>
    <row r="24" spans="1:10" s="31" customFormat="1" x14ac:dyDescent="0.25">
      <c r="A24" s="33" t="s">
        <v>9</v>
      </c>
      <c r="B24" s="34">
        <v>3952</v>
      </c>
      <c r="C24" s="35">
        <v>24</v>
      </c>
      <c r="D24" s="35"/>
      <c r="E24" s="35">
        <f>Tabela57[[#This Row],[Stawka miesięczna]]*Tabela57[[#This Row],[Ilość osób]]*12</f>
        <v>1138176</v>
      </c>
      <c r="F24" s="35"/>
      <c r="G24" s="35"/>
      <c r="H24" s="35"/>
      <c r="J24" s="32"/>
    </row>
    <row r="25" spans="1:10" s="31" customFormat="1" x14ac:dyDescent="0.25">
      <c r="A25" s="33" t="s">
        <v>10</v>
      </c>
      <c r="B25" s="34">
        <v>3698</v>
      </c>
      <c r="C25" s="35">
        <v>21</v>
      </c>
      <c r="D25" s="35"/>
      <c r="E25" s="35">
        <f>Tabela57[[#This Row],[Stawka miesięczna]]*Tabela57[[#This Row],[Ilość osób]]*12</f>
        <v>931896</v>
      </c>
      <c r="F25" s="35">
        <f>(C9-(E24+Tabela57[[#This Row],[Dochód roczny]]))</f>
        <v>869321.67000000039</v>
      </c>
      <c r="G25" s="35">
        <f>(E24+Tabela57[[#This Row],[Dochód roczny]])*3.2%</f>
        <v>66242.304000000004</v>
      </c>
      <c r="H25" s="35">
        <f>Tabela57[[#This Row],[Kwota jaką należy dołożyć z budżetu rocznie]]+Tabela57[[#This Row],[Zaległości roczna z opłat 3,2%]]</f>
        <v>935563.97400000039</v>
      </c>
      <c r="J25" s="32">
        <f>SUM(E24:E25)</f>
        <v>2070072</v>
      </c>
    </row>
    <row r="26" spans="1:10" x14ac:dyDescent="0.25">
      <c r="A26" s="9"/>
      <c r="B26" s="9"/>
      <c r="C26" s="12"/>
      <c r="D26" s="12"/>
      <c r="E26" s="12"/>
      <c r="F26" s="12"/>
      <c r="G26" s="9"/>
      <c r="H26" s="9"/>
    </row>
    <row r="28" spans="1:10" x14ac:dyDescent="0.25">
      <c r="B28" s="2" t="s">
        <v>23</v>
      </c>
    </row>
    <row r="30" spans="1:10" x14ac:dyDescent="0.25">
      <c r="F30" s="4"/>
    </row>
    <row r="50" spans="5:5" x14ac:dyDescent="0.25">
      <c r="E50" s="4"/>
    </row>
  </sheetData>
  <phoneticPr fontId="11" type="noConversion"/>
  <pageMargins left="0.25" right="0.25" top="0.75" bottom="0.75" header="0.3" footer="0.3"/>
  <pageSetup paperSize="9" scale="76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F9" sqref="F9"/>
    </sheetView>
  </sheetViews>
  <sheetFormatPr defaultRowHeight="15" x14ac:dyDescent="0.25"/>
  <cols>
    <col min="2" max="2" width="42.85546875" customWidth="1"/>
    <col min="4" max="4" width="13.42578125" bestFit="1" customWidth="1"/>
  </cols>
  <sheetData>
    <row r="2" spans="2:4" ht="30" x14ac:dyDescent="0.25">
      <c r="B2" s="43" t="s">
        <v>25</v>
      </c>
      <c r="C2" s="44"/>
      <c r="D2" s="49">
        <v>222.88</v>
      </c>
    </row>
    <row r="3" spans="2:4" ht="30" x14ac:dyDescent="0.25">
      <c r="B3" s="45" t="s">
        <v>26</v>
      </c>
      <c r="C3" s="46"/>
      <c r="D3" s="47">
        <v>3952</v>
      </c>
    </row>
    <row r="4" spans="2:4" ht="30" x14ac:dyDescent="0.25">
      <c r="B4" s="43" t="s">
        <v>27</v>
      </c>
      <c r="C4" s="44"/>
      <c r="D4" s="48">
        <v>910.39</v>
      </c>
    </row>
    <row r="5" spans="2:4" ht="30" x14ac:dyDescent="0.25">
      <c r="B5" s="45" t="s">
        <v>28</v>
      </c>
      <c r="C5" s="46"/>
      <c r="D5" s="50">
        <f>D2*D4</f>
        <v>202907.72319999998</v>
      </c>
    </row>
    <row r="6" spans="2:4" ht="45.75" x14ac:dyDescent="0.3">
      <c r="B6" s="43" t="s">
        <v>29</v>
      </c>
      <c r="C6" s="44"/>
      <c r="D6" s="51">
        <f>(D5/D3)/9</f>
        <v>5.7047830409356717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</vt:lpstr>
      <vt:lpstr>koszt zagosp.BIO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Ożdżyński</dc:creator>
  <cp:lastModifiedBy>Rolnictwo</cp:lastModifiedBy>
  <cp:lastPrinted>2025-10-23T11:12:22Z</cp:lastPrinted>
  <dcterms:created xsi:type="dcterms:W3CDTF">2024-11-29T08:06:00Z</dcterms:created>
  <dcterms:modified xsi:type="dcterms:W3CDTF">2025-10-23T11:29:49Z</dcterms:modified>
</cp:coreProperties>
</file>